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2365" windowHeight="124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2" i="1"/>
  <c r="O41" i="1"/>
  <c r="Q29" i="1"/>
  <c r="F53" i="1"/>
  <c r="F54" i="1"/>
  <c r="E58" i="1"/>
  <c r="G58" i="1"/>
  <c r="E59" i="1"/>
  <c r="G59" i="1"/>
  <c r="L12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I29" i="1"/>
  <c r="H26" i="1"/>
  <c r="H29" i="1"/>
  <c r="G26" i="1"/>
  <c r="G29" i="1"/>
  <c r="F26" i="1"/>
  <c r="F29" i="1"/>
  <c r="E26" i="1"/>
  <c r="E29" i="1"/>
  <c r="D26" i="1"/>
  <c r="C26" i="1"/>
  <c r="C29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E9" i="1"/>
  <c r="D9" i="1"/>
  <c r="L8" i="1"/>
  <c r="K8" i="1"/>
  <c r="J8" i="1"/>
  <c r="I8" i="1"/>
  <c r="H8" i="1"/>
  <c r="G8" i="1"/>
  <c r="F8" i="1"/>
  <c r="C11" i="1"/>
  <c r="C10" i="1"/>
  <c r="C9" i="1"/>
  <c r="O40" i="1"/>
  <c r="O39" i="1"/>
  <c r="O38" i="1"/>
  <c r="O16" i="1"/>
  <c r="H7" i="1"/>
  <c r="C7" i="1"/>
  <c r="P28" i="1"/>
  <c r="P5" i="1"/>
  <c r="O7" i="1"/>
  <c r="K29" i="1"/>
  <c r="N37" i="1"/>
  <c r="H37" i="1"/>
  <c r="N29" i="1"/>
  <c r="J20" i="1"/>
  <c r="K20" i="1"/>
  <c r="O14" i="1"/>
  <c r="O15" i="1"/>
  <c r="O18" i="1"/>
  <c r="O26" i="1"/>
  <c r="D29" i="1"/>
  <c r="L29" i="1"/>
  <c r="M29" i="1"/>
  <c r="O12" i="1"/>
  <c r="O13" i="1"/>
  <c r="O19" i="1"/>
  <c r="N20" i="1"/>
  <c r="O28" i="1"/>
  <c r="J29" i="1"/>
  <c r="O27" i="1"/>
  <c r="O17" i="1"/>
  <c r="F20" i="1"/>
  <c r="G20" i="1"/>
  <c r="O11" i="1"/>
  <c r="D20" i="1"/>
  <c r="L20" i="1"/>
  <c r="E20" i="1"/>
  <c r="E33" i="1"/>
  <c r="E43" i="1"/>
  <c r="I20" i="1"/>
  <c r="I33" i="1"/>
  <c r="M20" i="1"/>
  <c r="O10" i="1"/>
  <c r="G33" i="1"/>
  <c r="O9" i="1"/>
  <c r="O8" i="1"/>
  <c r="P19" i="1"/>
  <c r="P32" i="1"/>
  <c r="H6" i="1"/>
  <c r="H20" i="1"/>
  <c r="H33" i="1"/>
  <c r="C6" i="1"/>
  <c r="C20" i="1"/>
  <c r="P36" i="1"/>
  <c r="P40" i="1"/>
  <c r="I37" i="1"/>
  <c r="M37" i="1"/>
  <c r="G37" i="1"/>
  <c r="P42" i="1"/>
  <c r="N33" i="1"/>
  <c r="N43" i="1"/>
  <c r="J33" i="1"/>
  <c r="J43" i="1"/>
  <c r="K33" i="1"/>
  <c r="K43" i="1"/>
  <c r="H43" i="1"/>
  <c r="O37" i="1"/>
  <c r="O6" i="1"/>
  <c r="O20" i="1"/>
  <c r="I43" i="1"/>
  <c r="D33" i="1"/>
  <c r="D43" i="1"/>
  <c r="O29" i="1"/>
  <c r="F33" i="1"/>
  <c r="F43" i="1"/>
  <c r="M33" i="1"/>
  <c r="M43" i="1"/>
  <c r="L33" i="1"/>
  <c r="L43" i="1"/>
  <c r="C33" i="1"/>
  <c r="C43" i="1"/>
  <c r="C47" i="1"/>
  <c r="D45" i="1"/>
  <c r="G43" i="1"/>
  <c r="D47" i="1"/>
  <c r="E45" i="1"/>
  <c r="E47" i="1"/>
  <c r="F45" i="1"/>
  <c r="F47" i="1"/>
  <c r="G45" i="1"/>
  <c r="O33" i="1"/>
  <c r="G47" i="1"/>
  <c r="H45" i="1"/>
  <c r="H47" i="1"/>
  <c r="I45" i="1"/>
  <c r="I47" i="1"/>
  <c r="J45" i="1"/>
  <c r="J47" i="1"/>
  <c r="K45" i="1"/>
  <c r="K47" i="1"/>
  <c r="L45" i="1"/>
  <c r="L47" i="1"/>
  <c r="M45" i="1"/>
  <c r="M47" i="1"/>
  <c r="N45" i="1"/>
  <c r="N47" i="1"/>
  <c r="O43" i="1"/>
  <c r="Q31" i="1"/>
</calcChain>
</file>

<file path=xl/sharedStrings.xml><?xml version="1.0" encoding="utf-8"?>
<sst xmlns="http://schemas.openxmlformats.org/spreadsheetml/2006/main" count="94" uniqueCount="75">
  <si>
    <t>Winter Hay - Forage</t>
  </si>
  <si>
    <t>Other Feed</t>
  </si>
  <si>
    <t>Protein &amp; Mineral</t>
  </si>
  <si>
    <t>Hired Labor</t>
  </si>
  <si>
    <t>Veterinary &amp; Supplies</t>
  </si>
  <si>
    <t>Utilities, Fuel, Oil</t>
  </si>
  <si>
    <t>Facility &amp; Equip Repair</t>
  </si>
  <si>
    <t>Breeding Charge</t>
  </si>
  <si>
    <t>Marketing</t>
  </si>
  <si>
    <t>Misc</t>
  </si>
  <si>
    <t>Interest</t>
  </si>
  <si>
    <t>Purchase Price</t>
  </si>
  <si>
    <t>Transport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</si>
  <si>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</si>
  <si>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</si>
  <si>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</si>
  <si>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</si>
  <si>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</si>
  <si>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</si>
  <si>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</si>
  <si>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</si>
  <si>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</si>
  <si>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</si>
  <si>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</si>
  <si>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</si>
  <si>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</si>
  <si>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Cost</t>
  </si>
  <si>
    <t>Depreciation</t>
  </si>
  <si>
    <t>Insurance</t>
  </si>
  <si>
    <t>Death Loss</t>
  </si>
  <si>
    <t>Steers</t>
  </si>
  <si>
    <t>Heifers</t>
  </si>
  <si>
    <t>Cull Cows</t>
  </si>
  <si>
    <t>Cull Heifers</t>
  </si>
  <si>
    <t>Summer Pasture</t>
  </si>
  <si>
    <t>Wt</t>
  </si>
  <si>
    <t>Price/lb</t>
  </si>
  <si>
    <t>Sex</t>
  </si>
  <si>
    <t>Steer</t>
  </si>
  <si>
    <t>Heifer</t>
  </si>
  <si>
    <t>Purchase Costs</t>
  </si>
  <si>
    <t>Sale Price</t>
  </si>
  <si>
    <t>HCWT</t>
  </si>
  <si>
    <t>No. Head</t>
  </si>
  <si>
    <t>Cost/Hd</t>
  </si>
  <si>
    <t>Income</t>
  </si>
  <si>
    <t>FIXED COSTS PER 200 HEAD:</t>
  </si>
  <si>
    <t>C.  TOTAL COSTS PER 200 HEAD: (A+B)</t>
  </si>
  <si>
    <t>GROSS RETURNS PER 200 HEAD:</t>
  </si>
  <si>
    <t>VARIABLE COSTS PER 200 HEAD:</t>
  </si>
  <si>
    <t>E.  MONTHLY CASH FLOW (D-C)</t>
  </si>
  <si>
    <t>D.  GROSS RETURNS/200 HEAD (Sales):</t>
  </si>
  <si>
    <r>
      <t xml:space="preserve">GROSS MARGIN (Total Sales-Variable Costs=Gross Margin)  </t>
    </r>
    <r>
      <rPr>
        <i/>
        <sz val="11"/>
        <color theme="1"/>
        <rFont val="Calibri"/>
        <family val="2"/>
        <scheme val="minor"/>
      </rPr>
      <t>This is based on results from previous year of operation, or it is estimated from a benchmark</t>
    </r>
  </si>
  <si>
    <r>
      <t xml:space="preserve">GROSS RETURNS PER 200 HEAD                  </t>
    </r>
    <r>
      <rPr>
        <b/>
        <i/>
        <sz val="11"/>
        <color theme="1"/>
        <rFont val="Calibri"/>
        <family val="2"/>
        <scheme val="minor"/>
      </rPr>
      <t>also called Total Sales, Total Income:</t>
    </r>
  </si>
  <si>
    <r>
      <t xml:space="preserve">A. TOTAL VARIABLE COSTS                            </t>
    </r>
    <r>
      <rPr>
        <i/>
        <sz val="11"/>
        <color theme="1"/>
        <rFont val="Calibri"/>
        <family val="2"/>
        <scheme val="minor"/>
      </rPr>
      <t>also called Cost of Goods Sold or COGS</t>
    </r>
  </si>
  <si>
    <r>
      <t xml:space="preserve">B.     TOTAL FIXED COSTS </t>
    </r>
    <r>
      <rPr>
        <i/>
        <sz val="11"/>
        <color theme="1"/>
        <rFont val="Calibri"/>
        <family val="2"/>
        <scheme val="minor"/>
      </rPr>
      <t>or Overhead:</t>
    </r>
  </si>
  <si>
    <r>
      <t xml:space="preserve">G. Beginning Cash </t>
    </r>
    <r>
      <rPr>
        <i/>
        <sz val="11"/>
        <color theme="1"/>
        <rFont val="Calibri"/>
        <family val="2"/>
        <scheme val="minor"/>
      </rPr>
      <t>(Checking Account)</t>
    </r>
  </si>
  <si>
    <r>
      <t xml:space="preserve">H. Ending Cash </t>
    </r>
    <r>
      <rPr>
        <i/>
        <sz val="11"/>
        <color theme="1"/>
        <rFont val="Calibri"/>
        <family val="2"/>
        <scheme val="minor"/>
      </rPr>
      <t>(Checking Account)</t>
    </r>
  </si>
  <si>
    <r>
      <t>NET MARGIN (Sales-Variable Costs-Fixed Costs=Net Return)</t>
    </r>
    <r>
      <rPr>
        <i/>
        <sz val="11"/>
        <color theme="1"/>
        <rFont val="Calibri"/>
        <family val="2"/>
        <scheme val="minor"/>
      </rPr>
      <t xml:space="preserve">  Also called net profit or net income in dollars, or net profit margin when described as a percentage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</si>
  <si>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</si>
  <si>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</si>
  <si>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</si>
  <si>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</si>
  <si>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</si>
  <si>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</si>
  <si>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</si>
  <si>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</si>
  <si>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</si>
  <si>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</si>
  <si>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</si>
  <si>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</si>
  <si>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</si>
  <si>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</si>
  <si>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Annual</t>
  </si>
  <si>
    <r>
      <t xml:space="preserve">As % </t>
    </r>
    <r>
      <rPr>
        <b/>
        <u/>
        <sz val="11"/>
        <color theme="1"/>
        <rFont val="Calibri"/>
        <family val="2"/>
        <scheme val="minor"/>
      </rPr>
      <t>Total Sales</t>
    </r>
    <r>
      <rPr>
        <b/>
        <sz val="11"/>
        <color theme="1"/>
        <rFont val="Calibri"/>
        <family val="2"/>
        <scheme val="minor"/>
      </rPr>
      <t xml:space="preserve">  100%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</si>
</sst>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0" fillId="4" borderId="4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0" fontId="1" fillId="3" borderId="3" xfId="0" applyFont="1" applyFill="1" applyBorder="1" applyAlignment="1"/>
    <xf numFmtId="0" fontId="0" fillId="2" borderId="0" xfId="0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 wrapText="1" readingOrder="1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165" fontId="0" fillId="2" borderId="0" xfId="0" applyNumberFormat="1" applyFill="1" applyAlignment="1">
      <alignment wrapText="1"/>
    </xf>
    <xf numFmtId="9" fontId="1" fillId="0" borderId="0" xfId="0" applyNumberFormat="1" applyFont="1" applyFill="1" applyAlignment="1">
      <alignment wrapText="1"/>
    </xf>
    <xf numFmtId="0" fontId="1" fillId="5" borderId="0" xfId="0" applyFont="1" applyFill="1" applyAlignment="1">
      <alignment horizontal="left" wrapText="1" readingOrder="1"/>
    </xf>
    <xf numFmtId="164" fontId="0" fillId="5" borderId="0" xfId="0" applyNumberFormat="1" applyFill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wrapText="1"/>
    </xf>
    <xf numFmtId="0" fontId="1" fillId="5" borderId="1" xfId="0" applyFont="1" applyFill="1" applyBorder="1" applyAlignment="1">
      <alignment horizontal="left" wrapText="1"/>
    </xf>
    <xf numFmtId="164" fontId="1" fillId="5" borderId="1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9" fontId="1" fillId="5" borderId="0" xfId="0" applyNumberFormat="1" applyFont="1" applyFill="1" applyAlignment="1">
      <alignment wrapText="1"/>
    </xf>
    <xf numFmtId="0" fontId="1" fillId="5" borderId="0" xfId="0" applyFont="1" applyFill="1"/>
    <xf numFmtId="0" fontId="1" fillId="5" borderId="0" xfId="0" applyFont="1" applyFill="1" applyBorder="1" applyAlignment="1">
      <alignment horizontal="left"/>
    </xf>
    <xf numFmtId="9" fontId="1" fillId="5" borderId="0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5" fontId="1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numFmt numFmtId="164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1:O47" totalsRowShown="0" headerRowDxfId="0">
  <autoFilter ref="B1:O47"/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tabSelected="1" topLeftCell="B2" zoomScale="85" zoomScaleNormal="85" workbookViewId="0">
      <selection activeCell="B2" sqref="B2"/>
    </sheetView>
  </sheetViews>
  <sheetFormatPr defaultRowHeight="15" x14ac:dyDescent="0.25"/>
  <cols>
    <col min="2" max="2" width="35.28515625" style="1" customWidth="1"/>
    <col min="3" max="3" width="13.42578125" style="1" bestFit="1" customWidth="1"/>
    <col min="4" max="6" width="12.5703125" style="1" bestFit="1" customWidth="1"/>
    <col min="7" max="7" width="13.28515625" style="1" customWidth="1"/>
    <col min="8" max="8" width="12.28515625" style="1" customWidth="1"/>
    <col min="9" max="9" width="12.5703125" style="1" bestFit="1" customWidth="1"/>
    <col min="10" max="10" width="12.5703125" style="1" customWidth="1"/>
    <col min="11" max="14" width="13.140625" style="1" customWidth="1"/>
    <col min="15" max="15" width="13.5703125" style="1" customWidth="1"/>
    <col min="16" max="16" width="12" hidden="1" customWidth="1"/>
    <col min="17" max="17" width="5.85546875" style="47" customWidth="1"/>
  </cols>
  <sheetData>
    <row r="1" spans="2:17" s="40" customFormat="1" ht="33" hidden="1" customHeight="1" x14ac:dyDescent="0.25">
      <c r="B1" s="38" t="s">
        <v>59</v>
      </c>
      <c r="C1" s="39" t="s">
        <v>60</v>
      </c>
      <c r="D1" s="39" t="s">
        <v>61</v>
      </c>
      <c r="E1" s="39" t="s">
        <v>62</v>
      </c>
      <c r="F1" s="39" t="s">
        <v>63</v>
      </c>
      <c r="G1" s="39" t="s">
        <v>64</v>
      </c>
      <c r="H1" s="39" t="s">
        <v>65</v>
      </c>
      <c r="I1" s="39" t="s">
        <v>66</v>
      </c>
      <c r="J1" s="39" t="s">
        <v>67</v>
      </c>
      <c r="K1" s="39" t="s">
        <v>68</v>
      </c>
      <c r="L1" s="39" t="s">
        <v>69</v>
      </c>
      <c r="M1" s="39" t="s">
        <v>70</v>
      </c>
      <c r="N1" s="39" t="s">
        <v>71</v>
      </c>
      <c r="O1" s="39" t="s">
        <v>72</v>
      </c>
      <c r="P1" s="39">
        <v>1835.9999999999998</v>
      </c>
      <c r="Q1" s="42"/>
    </row>
    <row r="2" spans="2:17" s="55" customFormat="1" ht="75" x14ac:dyDescent="0.25">
      <c r="B2" s="53" t="s">
        <v>53</v>
      </c>
      <c r="C2" s="54">
        <v>0</v>
      </c>
      <c r="D2" s="54">
        <v>0</v>
      </c>
      <c r="E2" s="54">
        <v>0</v>
      </c>
      <c r="F2" s="54">
        <v>0</v>
      </c>
      <c r="G2" s="54">
        <v>36719.999999999993</v>
      </c>
      <c r="H2" s="54">
        <v>73439.999999999985</v>
      </c>
      <c r="I2" s="54">
        <v>73439.999999999985</v>
      </c>
      <c r="J2" s="54">
        <v>0</v>
      </c>
      <c r="K2" s="54">
        <v>0</v>
      </c>
      <c r="L2" s="54">
        <v>0</v>
      </c>
      <c r="M2" s="54">
        <v>73439.999999999985</v>
      </c>
      <c r="N2" s="54">
        <v>110159.99999999999</v>
      </c>
      <c r="O2" s="54">
        <f>SUM(C41:N41)</f>
        <v>367199.99999999994</v>
      </c>
      <c r="Q2" s="56" t="s">
        <v>74</v>
      </c>
    </row>
    <row r="3" spans="2:17" s="6" customFormat="1" ht="16.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44"/>
    </row>
    <row r="4" spans="2:17" s="3" customFormat="1" ht="15.75" x14ac:dyDescent="0.25">
      <c r="B4" s="34" t="s">
        <v>49</v>
      </c>
      <c r="C4" s="15"/>
      <c r="D4" s="15"/>
      <c r="E4" s="15"/>
      <c r="F4" s="15"/>
      <c r="G4" s="9"/>
      <c r="H4" s="9"/>
      <c r="I4" s="9"/>
      <c r="J4" s="9"/>
      <c r="K4" s="9"/>
      <c r="L4" s="9"/>
      <c r="M4" s="9"/>
      <c r="N4" s="9"/>
      <c r="O4" s="9"/>
      <c r="P4" s="4" t="s">
        <v>44</v>
      </c>
      <c r="Q4" s="45"/>
    </row>
    <row r="5" spans="2:17" s="8" customFormat="1" x14ac:dyDescent="0.25">
      <c r="B5" s="4"/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73</v>
      </c>
      <c r="P5" s="23">
        <f>F53</f>
        <v>1050</v>
      </c>
      <c r="Q5" s="46"/>
    </row>
    <row r="6" spans="2:17" s="8" customFormat="1" x14ac:dyDescent="0.25">
      <c r="B6" s="7" t="s">
        <v>11</v>
      </c>
      <c r="C6" s="17">
        <f>(H53*P5)</f>
        <v>105000</v>
      </c>
      <c r="D6" s="17"/>
      <c r="E6" s="17"/>
      <c r="F6" s="17"/>
      <c r="G6" s="17"/>
      <c r="H6" s="17">
        <f>(H53*P5)</f>
        <v>105000</v>
      </c>
      <c r="J6" s="17"/>
      <c r="K6" s="17"/>
      <c r="L6" s="17"/>
      <c r="M6" s="17"/>
      <c r="N6" s="17"/>
      <c r="O6" s="17">
        <f>SUM(C6:N6)</f>
        <v>210000</v>
      </c>
      <c r="P6" s="23">
        <v>20</v>
      </c>
      <c r="Q6" s="46"/>
    </row>
    <row r="7" spans="2:17" x14ac:dyDescent="0.25">
      <c r="B7" s="7" t="s">
        <v>12</v>
      </c>
      <c r="C7" s="17">
        <f>H53*P6</f>
        <v>2000</v>
      </c>
      <c r="D7" s="17"/>
      <c r="E7" s="17"/>
      <c r="F7" s="17"/>
      <c r="G7" s="17"/>
      <c r="H7" s="17">
        <f>H53*P6</f>
        <v>2000</v>
      </c>
      <c r="I7" s="8"/>
      <c r="J7" s="17"/>
      <c r="K7" s="17"/>
      <c r="L7" s="17"/>
      <c r="M7" s="17"/>
      <c r="N7" s="17"/>
      <c r="O7" s="17">
        <f t="shared" ref="O7:O19" si="0">SUM(C7:N7)</f>
        <v>4000</v>
      </c>
      <c r="P7" s="24">
        <v>120</v>
      </c>
    </row>
    <row r="8" spans="2:17" x14ac:dyDescent="0.25">
      <c r="B8" s="1" t="s">
        <v>34</v>
      </c>
      <c r="C8" s="16"/>
      <c r="D8" s="16"/>
      <c r="E8" s="16"/>
      <c r="F8" s="16">
        <f>(P7/5)*200</f>
        <v>4800</v>
      </c>
      <c r="G8" s="16">
        <f>(P7/5)*200</f>
        <v>4800</v>
      </c>
      <c r="H8" s="16">
        <f>(P7/5)*200</f>
        <v>4800</v>
      </c>
      <c r="I8" s="16">
        <f>(P7/5)*200</f>
        <v>4800</v>
      </c>
      <c r="J8" s="16">
        <f>(P7/5)*200</f>
        <v>4800</v>
      </c>
      <c r="K8" s="16">
        <f>(P7/5)*200</f>
        <v>4800</v>
      </c>
      <c r="L8" s="16">
        <f>(P7/5)*200</f>
        <v>4800</v>
      </c>
      <c r="M8" s="16"/>
      <c r="N8" s="16"/>
      <c r="O8" s="17">
        <f t="shared" si="0"/>
        <v>33600</v>
      </c>
      <c r="P8" s="24">
        <v>155</v>
      </c>
    </row>
    <row r="9" spans="2:17" x14ac:dyDescent="0.25">
      <c r="B9" s="1" t="s">
        <v>0</v>
      </c>
      <c r="C9" s="16">
        <f>(P8/5)*200</f>
        <v>6200</v>
      </c>
      <c r="D9" s="16">
        <f>(P8/5)*200</f>
        <v>6200</v>
      </c>
      <c r="E9" s="16">
        <f>(P8/5)*200</f>
        <v>6200</v>
      </c>
      <c r="F9" s="16"/>
      <c r="G9" s="16"/>
      <c r="H9" s="16"/>
      <c r="I9" s="16"/>
      <c r="J9" s="16"/>
      <c r="K9" s="16"/>
      <c r="L9" s="16"/>
      <c r="M9" s="16">
        <f>(P8/5)*200</f>
        <v>6200</v>
      </c>
      <c r="N9" s="16">
        <f>(P8/5)*200</f>
        <v>6200</v>
      </c>
      <c r="O9" s="17">
        <f t="shared" si="0"/>
        <v>31000</v>
      </c>
      <c r="P9" s="24">
        <v>30</v>
      </c>
    </row>
    <row r="10" spans="2:17" x14ac:dyDescent="0.25">
      <c r="B10" s="1" t="s">
        <v>1</v>
      </c>
      <c r="C10" s="16">
        <f>(P9/12)*200</f>
        <v>500</v>
      </c>
      <c r="D10" s="16">
        <f>(P9/12)*200</f>
        <v>500</v>
      </c>
      <c r="E10" s="16">
        <f>(P9/12)*200</f>
        <v>500</v>
      </c>
      <c r="F10" s="16">
        <f>(P9/12)*200</f>
        <v>500</v>
      </c>
      <c r="G10" s="16">
        <f>(P9/12)*200</f>
        <v>500</v>
      </c>
      <c r="H10" s="16">
        <f>(P9/12)*200</f>
        <v>500</v>
      </c>
      <c r="I10" s="16">
        <f>(P9/12)*200</f>
        <v>500</v>
      </c>
      <c r="J10" s="16">
        <f>(P9/12)*200</f>
        <v>500</v>
      </c>
      <c r="K10" s="16">
        <f>(P9/12)*200</f>
        <v>500</v>
      </c>
      <c r="L10" s="16">
        <f>(P9/12)*200</f>
        <v>500</v>
      </c>
      <c r="M10" s="16">
        <f>(P9/12)*200</f>
        <v>500</v>
      </c>
      <c r="N10" s="16">
        <f>(P9/12)*200</f>
        <v>500</v>
      </c>
      <c r="O10" s="17">
        <f t="shared" si="0"/>
        <v>6000</v>
      </c>
      <c r="P10" s="24">
        <v>20</v>
      </c>
    </row>
    <row r="11" spans="2:17" x14ac:dyDescent="0.25">
      <c r="B11" s="1" t="s">
        <v>2</v>
      </c>
      <c r="C11" s="16">
        <f>(P10/12)*200</f>
        <v>333.33333333333337</v>
      </c>
      <c r="D11" s="16">
        <f>(P10/12)*200</f>
        <v>333.33333333333337</v>
      </c>
      <c r="E11" s="16">
        <f>(P10/12)*200</f>
        <v>333.33333333333337</v>
      </c>
      <c r="F11" s="16">
        <f>(P10/12)*200</f>
        <v>333.33333333333337</v>
      </c>
      <c r="G11" s="16">
        <f>(P10/12)*200</f>
        <v>333.33333333333337</v>
      </c>
      <c r="H11" s="16">
        <f>(P10/12)*200</f>
        <v>333.33333333333337</v>
      </c>
      <c r="I11" s="16">
        <f>(P10/12)*200</f>
        <v>333.33333333333337</v>
      </c>
      <c r="J11" s="16">
        <f>(P10/12)*200</f>
        <v>333.33333333333337</v>
      </c>
      <c r="K11" s="16">
        <f>(P10/12)*200</f>
        <v>333.33333333333337</v>
      </c>
      <c r="L11" s="16">
        <f>(P10/12)*200</f>
        <v>333.33333333333337</v>
      </c>
      <c r="M11" s="16">
        <f>(P10/12)*200</f>
        <v>333.33333333333337</v>
      </c>
      <c r="N11" s="16">
        <f>(P10/12)*200</f>
        <v>333.33333333333337</v>
      </c>
      <c r="O11" s="17">
        <f t="shared" si="0"/>
        <v>4000.0000000000014</v>
      </c>
      <c r="P11" s="24">
        <v>20</v>
      </c>
    </row>
    <row r="12" spans="2:17" x14ac:dyDescent="0.25">
      <c r="B12" s="1" t="s">
        <v>3</v>
      </c>
      <c r="C12" s="16">
        <f t="shared" ref="C12:N15" si="1">($P11/12)*200</f>
        <v>333.33333333333337</v>
      </c>
      <c r="D12" s="16">
        <f t="shared" si="1"/>
        <v>333.33333333333337</v>
      </c>
      <c r="E12" s="16">
        <f t="shared" si="1"/>
        <v>333.33333333333337</v>
      </c>
      <c r="F12" s="16">
        <f t="shared" si="1"/>
        <v>333.33333333333337</v>
      </c>
      <c r="G12" s="16">
        <f t="shared" si="1"/>
        <v>333.33333333333337</v>
      </c>
      <c r="H12" s="16">
        <f t="shared" si="1"/>
        <v>333.33333333333337</v>
      </c>
      <c r="I12" s="16">
        <f t="shared" si="1"/>
        <v>333.33333333333337</v>
      </c>
      <c r="J12" s="16">
        <f t="shared" si="1"/>
        <v>333.33333333333337</v>
      </c>
      <c r="K12" s="16">
        <f t="shared" si="1"/>
        <v>333.33333333333337</v>
      </c>
      <c r="L12" s="16">
        <f t="shared" si="1"/>
        <v>333.33333333333337</v>
      </c>
      <c r="M12" s="16">
        <f t="shared" si="1"/>
        <v>333.33333333333337</v>
      </c>
      <c r="N12" s="16">
        <f t="shared" si="1"/>
        <v>333.33333333333337</v>
      </c>
      <c r="O12" s="17">
        <f t="shared" si="0"/>
        <v>4000.0000000000014</v>
      </c>
      <c r="P12" s="24">
        <v>15</v>
      </c>
    </row>
    <row r="13" spans="2:17" x14ac:dyDescent="0.25">
      <c r="B13" s="1" t="s">
        <v>4</v>
      </c>
      <c r="C13" s="16">
        <f t="shared" si="1"/>
        <v>250</v>
      </c>
      <c r="D13" s="16">
        <f t="shared" si="1"/>
        <v>250</v>
      </c>
      <c r="E13" s="16">
        <f t="shared" si="1"/>
        <v>250</v>
      </c>
      <c r="F13" s="16">
        <f t="shared" si="1"/>
        <v>250</v>
      </c>
      <c r="G13" s="16">
        <f t="shared" si="1"/>
        <v>250</v>
      </c>
      <c r="H13" s="16">
        <f t="shared" si="1"/>
        <v>250</v>
      </c>
      <c r="I13" s="16">
        <f t="shared" si="1"/>
        <v>250</v>
      </c>
      <c r="J13" s="16">
        <f t="shared" si="1"/>
        <v>250</v>
      </c>
      <c r="K13" s="16">
        <f t="shared" si="1"/>
        <v>250</v>
      </c>
      <c r="L13" s="16">
        <f t="shared" si="1"/>
        <v>250</v>
      </c>
      <c r="M13" s="16">
        <f t="shared" si="1"/>
        <v>250</v>
      </c>
      <c r="N13" s="16">
        <f t="shared" si="1"/>
        <v>250</v>
      </c>
      <c r="O13" s="17">
        <f t="shared" si="0"/>
        <v>3000</v>
      </c>
      <c r="P13" s="24">
        <v>35</v>
      </c>
    </row>
    <row r="14" spans="2:17" x14ac:dyDescent="0.25">
      <c r="B14" s="1" t="s">
        <v>5</v>
      </c>
      <c r="C14" s="16">
        <f t="shared" si="1"/>
        <v>583.33333333333326</v>
      </c>
      <c r="D14" s="16">
        <f t="shared" si="1"/>
        <v>583.33333333333326</v>
      </c>
      <c r="E14" s="16">
        <f t="shared" si="1"/>
        <v>583.33333333333326</v>
      </c>
      <c r="F14" s="16">
        <f t="shared" si="1"/>
        <v>583.33333333333326</v>
      </c>
      <c r="G14" s="16">
        <f t="shared" si="1"/>
        <v>583.33333333333326</v>
      </c>
      <c r="H14" s="16">
        <f t="shared" si="1"/>
        <v>583.33333333333326</v>
      </c>
      <c r="I14" s="16">
        <f t="shared" si="1"/>
        <v>583.33333333333326</v>
      </c>
      <c r="J14" s="16">
        <f t="shared" si="1"/>
        <v>583.33333333333326</v>
      </c>
      <c r="K14" s="16">
        <f t="shared" si="1"/>
        <v>583.33333333333326</v>
      </c>
      <c r="L14" s="16">
        <f t="shared" si="1"/>
        <v>583.33333333333326</v>
      </c>
      <c r="M14" s="16">
        <f t="shared" si="1"/>
        <v>583.33333333333326</v>
      </c>
      <c r="N14" s="16">
        <f t="shared" si="1"/>
        <v>583.33333333333326</v>
      </c>
      <c r="O14" s="17">
        <f t="shared" si="0"/>
        <v>6999.9999999999973</v>
      </c>
      <c r="P14" s="24">
        <v>10</v>
      </c>
    </row>
    <row r="15" spans="2:17" x14ac:dyDescent="0.25">
      <c r="B15" s="1" t="s">
        <v>6</v>
      </c>
      <c r="C15" s="16">
        <f t="shared" si="1"/>
        <v>166.66666666666669</v>
      </c>
      <c r="D15" s="16">
        <f t="shared" si="1"/>
        <v>166.66666666666669</v>
      </c>
      <c r="E15" s="16">
        <f t="shared" si="1"/>
        <v>166.66666666666669</v>
      </c>
      <c r="F15" s="16">
        <f t="shared" si="1"/>
        <v>166.66666666666669</v>
      </c>
      <c r="G15" s="16">
        <f t="shared" si="1"/>
        <v>166.66666666666669</v>
      </c>
      <c r="H15" s="16">
        <f t="shared" si="1"/>
        <v>166.66666666666669</v>
      </c>
      <c r="I15" s="16">
        <f t="shared" si="1"/>
        <v>166.66666666666669</v>
      </c>
      <c r="J15" s="16">
        <f t="shared" si="1"/>
        <v>166.66666666666669</v>
      </c>
      <c r="K15" s="16">
        <f t="shared" si="1"/>
        <v>166.66666666666669</v>
      </c>
      <c r="L15" s="16">
        <f t="shared" si="1"/>
        <v>166.66666666666669</v>
      </c>
      <c r="M15" s="16">
        <f t="shared" si="1"/>
        <v>166.66666666666669</v>
      </c>
      <c r="N15" s="16">
        <f t="shared" si="1"/>
        <v>166.66666666666669</v>
      </c>
      <c r="O15" s="17">
        <f t="shared" si="0"/>
        <v>2000.0000000000007</v>
      </c>
      <c r="P15" s="24"/>
    </row>
    <row r="16" spans="2:17" x14ac:dyDescent="0.25">
      <c r="B16" s="1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f t="shared" si="0"/>
        <v>0</v>
      </c>
      <c r="P16" s="24">
        <v>20</v>
      </c>
    </row>
    <row r="17" spans="2:17" x14ac:dyDescent="0.25">
      <c r="B17" s="1" t="s">
        <v>8</v>
      </c>
      <c r="C17" s="16">
        <f t="shared" ref="C17:N19" si="2">($P16/12)*200</f>
        <v>333.33333333333337</v>
      </c>
      <c r="D17" s="16">
        <f t="shared" si="2"/>
        <v>333.33333333333337</v>
      </c>
      <c r="E17" s="16">
        <f t="shared" si="2"/>
        <v>333.33333333333337</v>
      </c>
      <c r="F17" s="16">
        <f t="shared" si="2"/>
        <v>333.33333333333337</v>
      </c>
      <c r="G17" s="16">
        <f t="shared" si="2"/>
        <v>333.33333333333337</v>
      </c>
      <c r="H17" s="16">
        <f t="shared" si="2"/>
        <v>333.33333333333337</v>
      </c>
      <c r="I17" s="16">
        <f t="shared" si="2"/>
        <v>333.33333333333337</v>
      </c>
      <c r="J17" s="16">
        <f t="shared" si="2"/>
        <v>333.33333333333337</v>
      </c>
      <c r="K17" s="16">
        <f t="shared" si="2"/>
        <v>333.33333333333337</v>
      </c>
      <c r="L17" s="16">
        <f t="shared" si="2"/>
        <v>333.33333333333337</v>
      </c>
      <c r="M17" s="16">
        <f t="shared" si="2"/>
        <v>333.33333333333337</v>
      </c>
      <c r="N17" s="16">
        <f t="shared" si="2"/>
        <v>333.33333333333337</v>
      </c>
      <c r="O17" s="17">
        <f t="shared" si="0"/>
        <v>4000.0000000000014</v>
      </c>
      <c r="P17" s="24">
        <v>10</v>
      </c>
    </row>
    <row r="18" spans="2:17" x14ac:dyDescent="0.25">
      <c r="B18" s="1" t="s">
        <v>9</v>
      </c>
      <c r="C18" s="16">
        <f t="shared" si="2"/>
        <v>166.66666666666669</v>
      </c>
      <c r="D18" s="16">
        <f t="shared" si="2"/>
        <v>166.66666666666669</v>
      </c>
      <c r="E18" s="16">
        <f t="shared" si="2"/>
        <v>166.66666666666669</v>
      </c>
      <c r="F18" s="16">
        <f t="shared" si="2"/>
        <v>166.66666666666669</v>
      </c>
      <c r="G18" s="16">
        <f t="shared" si="2"/>
        <v>166.66666666666669</v>
      </c>
      <c r="H18" s="16">
        <f t="shared" si="2"/>
        <v>166.66666666666669</v>
      </c>
      <c r="I18" s="16">
        <f t="shared" si="2"/>
        <v>166.66666666666669</v>
      </c>
      <c r="J18" s="16">
        <f t="shared" si="2"/>
        <v>166.66666666666669</v>
      </c>
      <c r="K18" s="16">
        <f t="shared" si="2"/>
        <v>166.66666666666669</v>
      </c>
      <c r="L18" s="16">
        <f t="shared" si="2"/>
        <v>166.66666666666669</v>
      </c>
      <c r="M18" s="16">
        <f t="shared" si="2"/>
        <v>166.66666666666669</v>
      </c>
      <c r="N18" s="16">
        <f t="shared" si="2"/>
        <v>166.66666666666669</v>
      </c>
      <c r="O18" s="17">
        <f t="shared" si="0"/>
        <v>2000.0000000000007</v>
      </c>
      <c r="P18" s="24">
        <v>10</v>
      </c>
    </row>
    <row r="19" spans="2:17" s="37" customFormat="1" ht="31.5" customHeight="1" thickBot="1" x14ac:dyDescent="0.3">
      <c r="B19" s="1" t="s">
        <v>10</v>
      </c>
      <c r="C19" s="16">
        <f t="shared" si="2"/>
        <v>166.66666666666669</v>
      </c>
      <c r="D19" s="16">
        <f t="shared" si="2"/>
        <v>166.66666666666669</v>
      </c>
      <c r="E19" s="16">
        <f t="shared" si="2"/>
        <v>166.66666666666669</v>
      </c>
      <c r="F19" s="16">
        <f t="shared" si="2"/>
        <v>166.66666666666669</v>
      </c>
      <c r="G19" s="16">
        <f t="shared" si="2"/>
        <v>166.66666666666669</v>
      </c>
      <c r="H19" s="16">
        <f t="shared" si="2"/>
        <v>166.66666666666669</v>
      </c>
      <c r="I19" s="16">
        <f t="shared" si="2"/>
        <v>166.66666666666669</v>
      </c>
      <c r="J19" s="16">
        <f t="shared" si="2"/>
        <v>166.66666666666669</v>
      </c>
      <c r="K19" s="16">
        <f t="shared" si="2"/>
        <v>166.66666666666669</v>
      </c>
      <c r="L19" s="16">
        <f t="shared" si="2"/>
        <v>166.66666666666669</v>
      </c>
      <c r="M19" s="16">
        <f t="shared" si="2"/>
        <v>166.66666666666669</v>
      </c>
      <c r="N19" s="16">
        <f t="shared" si="2"/>
        <v>166.66666666666669</v>
      </c>
      <c r="O19" s="17">
        <f t="shared" si="0"/>
        <v>2000.0000000000007</v>
      </c>
      <c r="P19" s="36">
        <f>SUM(P5:P18)</f>
        <v>1515</v>
      </c>
      <c r="Q19" s="48"/>
    </row>
    <row r="20" spans="2:17" s="61" customFormat="1" ht="14.25" customHeight="1" thickBot="1" x14ac:dyDescent="0.3">
      <c r="B20" s="57" t="s">
        <v>54</v>
      </c>
      <c r="C20" s="58">
        <f>SUM(C6:C19)</f>
        <v>116033.33333333333</v>
      </c>
      <c r="D20" s="58">
        <f t="shared" ref="D20:O20" si="3">SUM(D6:D19)</f>
        <v>9033.3333333333321</v>
      </c>
      <c r="E20" s="58">
        <f t="shared" si="3"/>
        <v>9033.3333333333321</v>
      </c>
      <c r="F20" s="58">
        <f t="shared" si="3"/>
        <v>7633.333333333333</v>
      </c>
      <c r="G20" s="58">
        <f t="shared" si="3"/>
        <v>7633.333333333333</v>
      </c>
      <c r="H20" s="58">
        <f t="shared" si="3"/>
        <v>114633.33333333333</v>
      </c>
      <c r="I20" s="58">
        <f t="shared" si="3"/>
        <v>7633.333333333333</v>
      </c>
      <c r="J20" s="58">
        <f t="shared" si="3"/>
        <v>7633.333333333333</v>
      </c>
      <c r="K20" s="58">
        <f t="shared" si="3"/>
        <v>7633.333333333333</v>
      </c>
      <c r="L20" s="58">
        <f t="shared" si="3"/>
        <v>7633.333333333333</v>
      </c>
      <c r="M20" s="58">
        <f t="shared" si="3"/>
        <v>9033.3333333333321</v>
      </c>
      <c r="N20" s="58">
        <f t="shared" si="3"/>
        <v>9033.3333333333321</v>
      </c>
      <c r="O20" s="58">
        <f t="shared" si="3"/>
        <v>312600</v>
      </c>
      <c r="P20" s="59"/>
      <c r="Q20" s="60">
        <v>0.85</v>
      </c>
    </row>
    <row r="21" spans="2:17" s="37" customFormat="1" x14ac:dyDescent="0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41"/>
      <c r="Q21" s="48"/>
    </row>
    <row r="22" spans="2:17" s="61" customFormat="1" x14ac:dyDescent="0.25">
      <c r="B22" s="62" t="s">
        <v>52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3"/>
      <c r="P22" s="59"/>
      <c r="Q22" s="60">
        <v>0.15</v>
      </c>
    </row>
    <row r="23" spans="2:17" x14ac:dyDescent="0.25"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"/>
    </row>
    <row r="24" spans="2:17" x14ac:dyDescent="0.25">
      <c r="B24" s="12" t="s">
        <v>46</v>
      </c>
      <c r="P24" s="16"/>
    </row>
    <row r="25" spans="2:17" x14ac:dyDescent="0.25">
      <c r="B25" s="1" t="s">
        <v>27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P25" s="16">
        <v>10</v>
      </c>
    </row>
    <row r="26" spans="2:17" x14ac:dyDescent="0.25">
      <c r="B26" s="1" t="s">
        <v>10</v>
      </c>
      <c r="C26" s="16">
        <f t="shared" ref="C26:N28" si="4">($P25/12)*200</f>
        <v>166.66666666666669</v>
      </c>
      <c r="D26" s="16">
        <f t="shared" si="4"/>
        <v>166.66666666666669</v>
      </c>
      <c r="E26" s="16">
        <f t="shared" si="4"/>
        <v>166.66666666666669</v>
      </c>
      <c r="F26" s="16">
        <f t="shared" si="4"/>
        <v>166.66666666666669</v>
      </c>
      <c r="G26" s="16">
        <f t="shared" si="4"/>
        <v>166.66666666666669</v>
      </c>
      <c r="H26" s="16">
        <f t="shared" si="4"/>
        <v>166.66666666666669</v>
      </c>
      <c r="I26" s="16">
        <f t="shared" si="4"/>
        <v>166.66666666666669</v>
      </c>
      <c r="J26" s="16">
        <f t="shared" si="4"/>
        <v>166.66666666666669</v>
      </c>
      <c r="K26" s="16">
        <f t="shared" si="4"/>
        <v>166.66666666666669</v>
      </c>
      <c r="L26" s="16">
        <f t="shared" si="4"/>
        <v>166.66666666666669</v>
      </c>
      <c r="M26" s="16">
        <f t="shared" si="4"/>
        <v>166.66666666666669</v>
      </c>
      <c r="N26" s="16">
        <f t="shared" si="4"/>
        <v>166.66666666666669</v>
      </c>
      <c r="O26" s="17">
        <f t="shared" ref="O26:O28" si="5">SUM(C26:N26)</f>
        <v>2000.0000000000007</v>
      </c>
      <c r="P26" s="16">
        <v>9</v>
      </c>
    </row>
    <row r="27" spans="2:17" x14ac:dyDescent="0.25">
      <c r="B27" s="1" t="s">
        <v>28</v>
      </c>
      <c r="C27" s="16">
        <f t="shared" si="4"/>
        <v>150</v>
      </c>
      <c r="D27" s="16">
        <f t="shared" si="4"/>
        <v>150</v>
      </c>
      <c r="E27" s="16">
        <f t="shared" si="4"/>
        <v>150</v>
      </c>
      <c r="F27" s="16">
        <f t="shared" si="4"/>
        <v>150</v>
      </c>
      <c r="G27" s="16">
        <f t="shared" si="4"/>
        <v>150</v>
      </c>
      <c r="H27" s="16">
        <f t="shared" si="4"/>
        <v>150</v>
      </c>
      <c r="I27" s="16">
        <f t="shared" si="4"/>
        <v>150</v>
      </c>
      <c r="J27" s="16">
        <f t="shared" si="4"/>
        <v>150</v>
      </c>
      <c r="K27" s="16">
        <f t="shared" si="4"/>
        <v>150</v>
      </c>
      <c r="L27" s="16">
        <f t="shared" si="4"/>
        <v>150</v>
      </c>
      <c r="M27" s="16">
        <f t="shared" si="4"/>
        <v>150</v>
      </c>
      <c r="N27" s="16">
        <f t="shared" si="4"/>
        <v>150</v>
      </c>
      <c r="O27" s="17">
        <f t="shared" si="5"/>
        <v>1800</v>
      </c>
      <c r="P27" s="19">
        <v>20</v>
      </c>
    </row>
    <row r="28" spans="2:17" s="37" customFormat="1" ht="15.75" thickBot="1" x14ac:dyDescent="0.3">
      <c r="B28" s="10" t="s">
        <v>29</v>
      </c>
      <c r="C28" s="19">
        <f t="shared" si="4"/>
        <v>333.33333333333337</v>
      </c>
      <c r="D28" s="19">
        <f t="shared" si="4"/>
        <v>333.33333333333337</v>
      </c>
      <c r="E28" s="19">
        <f t="shared" si="4"/>
        <v>333.33333333333337</v>
      </c>
      <c r="F28" s="19">
        <f t="shared" si="4"/>
        <v>333.33333333333337</v>
      </c>
      <c r="G28" s="19">
        <f t="shared" si="4"/>
        <v>333.33333333333337</v>
      </c>
      <c r="H28" s="19">
        <f t="shared" si="4"/>
        <v>333.33333333333337</v>
      </c>
      <c r="I28" s="19">
        <f t="shared" si="4"/>
        <v>333.33333333333337</v>
      </c>
      <c r="J28" s="19">
        <f t="shared" si="4"/>
        <v>333.33333333333337</v>
      </c>
      <c r="K28" s="19">
        <f t="shared" si="4"/>
        <v>333.33333333333337</v>
      </c>
      <c r="L28" s="19">
        <f t="shared" si="4"/>
        <v>333.33333333333337</v>
      </c>
      <c r="M28" s="19">
        <f t="shared" si="4"/>
        <v>333.33333333333337</v>
      </c>
      <c r="N28" s="19">
        <f t="shared" si="4"/>
        <v>333.33333333333337</v>
      </c>
      <c r="O28" s="17">
        <f t="shared" si="5"/>
        <v>4000.0000000000014</v>
      </c>
      <c r="P28" s="36">
        <f>SUM(P24:P27)</f>
        <v>39</v>
      </c>
      <c r="Q28" s="48"/>
    </row>
    <row r="29" spans="2:17" s="61" customFormat="1" ht="15.75" thickBot="1" x14ac:dyDescent="0.3">
      <c r="B29" s="64" t="s">
        <v>55</v>
      </c>
      <c r="C29" s="58">
        <f>SUM(C26:C28)</f>
        <v>650</v>
      </c>
      <c r="D29" s="58">
        <f t="shared" ref="D29:N29" si="6">SUM(D26:D28)</f>
        <v>650</v>
      </c>
      <c r="E29" s="58">
        <f t="shared" si="6"/>
        <v>650</v>
      </c>
      <c r="F29" s="58">
        <f t="shared" si="6"/>
        <v>650</v>
      </c>
      <c r="G29" s="58">
        <f t="shared" si="6"/>
        <v>650</v>
      </c>
      <c r="H29" s="58">
        <f t="shared" si="6"/>
        <v>650</v>
      </c>
      <c r="I29" s="58">
        <f t="shared" si="6"/>
        <v>650</v>
      </c>
      <c r="J29" s="58">
        <f t="shared" si="6"/>
        <v>650</v>
      </c>
      <c r="K29" s="58">
        <f t="shared" si="6"/>
        <v>650</v>
      </c>
      <c r="L29" s="58">
        <f t="shared" si="6"/>
        <v>650</v>
      </c>
      <c r="M29" s="58">
        <f t="shared" si="6"/>
        <v>650</v>
      </c>
      <c r="N29" s="58">
        <f t="shared" si="6"/>
        <v>650</v>
      </c>
      <c r="O29" s="58">
        <f>SUM(O26:O28)</f>
        <v>7800.0000000000018</v>
      </c>
      <c r="P29" s="58"/>
      <c r="Q29" s="60">
        <f>O29/O41</f>
        <v>2.1241830065359485E-2</v>
      </c>
    </row>
    <row r="30" spans="2:17" s="37" customFormat="1" ht="15.75" thickBot="1" x14ac:dyDescent="0.3">
      <c r="B30" s="1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/>
      <c r="P30" s="36"/>
      <c r="Q30" s="52"/>
    </row>
    <row r="31" spans="2:17" s="61" customFormat="1" ht="15.75" thickBot="1" x14ac:dyDescent="0.3">
      <c r="B31" s="64" t="s">
        <v>58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65">
        <v>46800</v>
      </c>
      <c r="P31" s="58"/>
      <c r="Q31" s="60">
        <f>O43/O41</f>
        <v>0.12745098039215672</v>
      </c>
    </row>
    <row r="32" spans="2:17" s="2" customFormat="1" ht="15.75" thickBot="1" x14ac:dyDescent="0.3">
      <c r="B32" s="1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>
        <f t="shared" ref="P32" si="7">P19+P28</f>
        <v>1554</v>
      </c>
      <c r="Q32" s="43"/>
    </row>
    <row r="33" spans="2:17" ht="15.75" thickBot="1" x14ac:dyDescent="0.3">
      <c r="B33" s="13" t="s">
        <v>47</v>
      </c>
      <c r="C33" s="20">
        <f t="shared" ref="C33:O33" si="8">C20+C29</f>
        <v>116683.33333333333</v>
      </c>
      <c r="D33" s="20">
        <f t="shared" si="8"/>
        <v>9683.3333333333321</v>
      </c>
      <c r="E33" s="20">
        <f t="shared" si="8"/>
        <v>9683.3333333333321</v>
      </c>
      <c r="F33" s="20">
        <f t="shared" si="8"/>
        <v>8283.3333333333321</v>
      </c>
      <c r="G33" s="20">
        <f t="shared" si="8"/>
        <v>8283.3333333333321</v>
      </c>
      <c r="H33" s="20">
        <f t="shared" si="8"/>
        <v>115283.33333333333</v>
      </c>
      <c r="I33" s="20">
        <f t="shared" si="8"/>
        <v>8283.3333333333321</v>
      </c>
      <c r="J33" s="20">
        <f t="shared" si="8"/>
        <v>8283.3333333333321</v>
      </c>
      <c r="K33" s="20">
        <f t="shared" si="8"/>
        <v>8283.3333333333321</v>
      </c>
      <c r="L33" s="20">
        <f t="shared" si="8"/>
        <v>8283.3333333333321</v>
      </c>
      <c r="M33" s="20">
        <f t="shared" si="8"/>
        <v>9683.3333333333321</v>
      </c>
      <c r="N33" s="20">
        <f t="shared" si="8"/>
        <v>9683.3333333333321</v>
      </c>
      <c r="O33" s="20">
        <f t="shared" si="8"/>
        <v>320400</v>
      </c>
      <c r="P33" s="1"/>
    </row>
    <row r="34" spans="2:17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1"/>
    </row>
    <row r="35" spans="2:17" x14ac:dyDescent="0.25">
      <c r="B35" s="12" t="s">
        <v>48</v>
      </c>
      <c r="C35" s="4" t="s">
        <v>13</v>
      </c>
      <c r="D35" s="4" t="s">
        <v>14</v>
      </c>
      <c r="E35" s="4" t="s">
        <v>15</v>
      </c>
      <c r="F35" s="4" t="s">
        <v>16</v>
      </c>
      <c r="G35" s="4" t="s">
        <v>17</v>
      </c>
      <c r="H35" s="4" t="s">
        <v>18</v>
      </c>
      <c r="I35" s="4" t="s">
        <v>19</v>
      </c>
      <c r="J35" s="4" t="s">
        <v>20</v>
      </c>
      <c r="K35" s="4" t="s">
        <v>21</v>
      </c>
      <c r="L35" s="4" t="s">
        <v>22</v>
      </c>
      <c r="M35" s="4" t="s">
        <v>23</v>
      </c>
      <c r="N35" s="4" t="s">
        <v>24</v>
      </c>
      <c r="O35" s="5" t="s">
        <v>25</v>
      </c>
      <c r="P35" s="1"/>
    </row>
    <row r="36" spans="2:17" x14ac:dyDescent="0.25">
      <c r="O36" s="4" t="s">
        <v>45</v>
      </c>
      <c r="P36" s="16">
        <f>G58</f>
        <v>1835.9999999999998</v>
      </c>
    </row>
    <row r="37" spans="2:17" x14ac:dyDescent="0.25">
      <c r="B37" s="14" t="s">
        <v>30</v>
      </c>
      <c r="C37" s="16"/>
      <c r="D37" s="16"/>
      <c r="E37" s="16"/>
      <c r="F37" s="16"/>
      <c r="G37" s="16">
        <f>20*G58</f>
        <v>36719.999999999993</v>
      </c>
      <c r="H37" s="16">
        <f>40*G58</f>
        <v>73439.999999999985</v>
      </c>
      <c r="I37" s="16">
        <f>40*G58</f>
        <v>73439.999999999985</v>
      </c>
      <c r="J37" s="16"/>
      <c r="K37" s="16"/>
      <c r="L37" s="16"/>
      <c r="M37" s="16">
        <f>40*G58</f>
        <v>73439.999999999985</v>
      </c>
      <c r="N37" s="16">
        <f>60*G58</f>
        <v>110159.99999999999</v>
      </c>
      <c r="O37" s="16">
        <f>SUM(C37:N37)</f>
        <v>367199.99999999994</v>
      </c>
      <c r="P37" s="16"/>
    </row>
    <row r="38" spans="2:17" x14ac:dyDescent="0.25">
      <c r="B38" s="14" t="s">
        <v>31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f t="shared" ref="O38:O41" si="9">SUM(C38:N38)</f>
        <v>0</v>
      </c>
      <c r="P38" s="16"/>
    </row>
    <row r="39" spans="2:17" x14ac:dyDescent="0.25">
      <c r="B39" s="14" t="s">
        <v>32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f t="shared" si="9"/>
        <v>0</v>
      </c>
      <c r="P39" s="16"/>
    </row>
    <row r="40" spans="2:17" ht="15.75" thickBot="1" x14ac:dyDescent="0.3">
      <c r="B40" s="14" t="s">
        <v>33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>
        <f t="shared" si="9"/>
        <v>0</v>
      </c>
      <c r="P40" s="21">
        <f>SUM(P36:P39)</f>
        <v>1835.9999999999998</v>
      </c>
    </row>
    <row r="41" spans="2:17" s="12" customFormat="1" ht="15.75" thickBot="1" x14ac:dyDescent="0.3">
      <c r="B41" s="11" t="s">
        <v>51</v>
      </c>
      <c r="C41" s="21">
        <f t="shared" ref="C41:N41" si="10">SUM(C37:C40)</f>
        <v>0</v>
      </c>
      <c r="D41" s="21">
        <f t="shared" si="10"/>
        <v>0</v>
      </c>
      <c r="E41" s="21">
        <f t="shared" si="10"/>
        <v>0</v>
      </c>
      <c r="F41" s="21">
        <f t="shared" si="10"/>
        <v>0</v>
      </c>
      <c r="G41" s="21">
        <f t="shared" si="10"/>
        <v>36719.999999999993</v>
      </c>
      <c r="H41" s="21">
        <f t="shared" si="10"/>
        <v>73439.999999999985</v>
      </c>
      <c r="I41" s="21">
        <f t="shared" si="10"/>
        <v>73439.999999999985</v>
      </c>
      <c r="J41" s="21">
        <f t="shared" si="10"/>
        <v>0</v>
      </c>
      <c r="K41" s="21">
        <f t="shared" si="10"/>
        <v>0</v>
      </c>
      <c r="L41" s="21">
        <f t="shared" si="10"/>
        <v>0</v>
      </c>
      <c r="M41" s="21">
        <f t="shared" si="10"/>
        <v>73439.999999999985</v>
      </c>
      <c r="N41" s="21">
        <f t="shared" si="10"/>
        <v>110159.99999999999</v>
      </c>
      <c r="O41" s="16">
        <f t="shared" si="9"/>
        <v>367199.99999999994</v>
      </c>
      <c r="P41" s="22"/>
      <c r="Q41" s="49"/>
    </row>
    <row r="42" spans="2:17" s="29" customFormat="1" ht="15.75" thickBot="1" x14ac:dyDescent="0.3">
      <c r="B42" s="1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30">
        <f>P40-P32</f>
        <v>281.99999999999977</v>
      </c>
      <c r="Q42" s="50"/>
    </row>
    <row r="43" spans="2:17" ht="15.75" thickBot="1" x14ac:dyDescent="0.3">
      <c r="B43" s="28" t="s">
        <v>50</v>
      </c>
      <c r="C43" s="30">
        <f>C41-C33</f>
        <v>-116683.33333333333</v>
      </c>
      <c r="D43" s="30">
        <f t="shared" ref="D43:N43" si="11">D41-D33</f>
        <v>-9683.3333333333321</v>
      </c>
      <c r="E43" s="30">
        <f t="shared" si="11"/>
        <v>-9683.3333333333321</v>
      </c>
      <c r="F43" s="30">
        <f t="shared" si="11"/>
        <v>-8283.3333333333321</v>
      </c>
      <c r="G43" s="30">
        <f t="shared" si="11"/>
        <v>28436.666666666661</v>
      </c>
      <c r="H43" s="30">
        <f t="shared" si="11"/>
        <v>-41843.333333333343</v>
      </c>
      <c r="I43" s="30">
        <f t="shared" si="11"/>
        <v>65156.666666666657</v>
      </c>
      <c r="J43" s="30">
        <f t="shared" si="11"/>
        <v>-8283.3333333333321</v>
      </c>
      <c r="K43" s="30">
        <f t="shared" si="11"/>
        <v>-8283.3333333333321</v>
      </c>
      <c r="L43" s="30">
        <f t="shared" si="11"/>
        <v>-8283.3333333333321</v>
      </c>
      <c r="M43" s="30">
        <f t="shared" si="11"/>
        <v>63756.666666666657</v>
      </c>
      <c r="N43" s="30">
        <f t="shared" si="11"/>
        <v>100476.66666666666</v>
      </c>
      <c r="O43" s="30">
        <f>O41-O33</f>
        <v>46799.999999999942</v>
      </c>
    </row>
    <row r="44" spans="2:17" s="33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51"/>
    </row>
    <row r="45" spans="2:17" x14ac:dyDescent="0.25">
      <c r="B45" s="31" t="s">
        <v>56</v>
      </c>
      <c r="C45" s="32">
        <v>175000</v>
      </c>
      <c r="D45" s="32">
        <f t="shared" ref="D45:N45" si="12">C47</f>
        <v>58316.666666666672</v>
      </c>
      <c r="E45" s="32">
        <f t="shared" si="12"/>
        <v>48633.333333333343</v>
      </c>
      <c r="F45" s="32">
        <f t="shared" si="12"/>
        <v>38950.000000000015</v>
      </c>
      <c r="G45" s="32">
        <f t="shared" si="12"/>
        <v>30666.666666666682</v>
      </c>
      <c r="H45" s="32">
        <f t="shared" si="12"/>
        <v>59103.333333333343</v>
      </c>
      <c r="I45" s="32">
        <f t="shared" si="12"/>
        <v>17260</v>
      </c>
      <c r="J45" s="32">
        <f t="shared" si="12"/>
        <v>82416.666666666657</v>
      </c>
      <c r="K45" s="32">
        <f t="shared" si="12"/>
        <v>74133.333333333328</v>
      </c>
      <c r="L45" s="32">
        <f t="shared" si="12"/>
        <v>65850</v>
      </c>
      <c r="M45" s="32">
        <f t="shared" si="12"/>
        <v>57566.666666666672</v>
      </c>
      <c r="N45" s="32">
        <f t="shared" si="12"/>
        <v>121323.33333333333</v>
      </c>
      <c r="O45" s="32"/>
    </row>
    <row r="46" spans="2:17" s="33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51"/>
    </row>
    <row r="47" spans="2:17" x14ac:dyDescent="0.25">
      <c r="B47" s="31" t="s">
        <v>57</v>
      </c>
      <c r="C47" s="32">
        <f t="shared" ref="C47:N47" si="13">C43+C45</f>
        <v>58316.666666666672</v>
      </c>
      <c r="D47" s="32">
        <f t="shared" si="13"/>
        <v>48633.333333333343</v>
      </c>
      <c r="E47" s="32">
        <f t="shared" si="13"/>
        <v>38950.000000000015</v>
      </c>
      <c r="F47" s="32">
        <f t="shared" si="13"/>
        <v>30666.666666666682</v>
      </c>
      <c r="G47" s="32">
        <f t="shared" si="13"/>
        <v>59103.333333333343</v>
      </c>
      <c r="H47" s="32">
        <f t="shared" si="13"/>
        <v>17260</v>
      </c>
      <c r="I47" s="32">
        <f t="shared" si="13"/>
        <v>82416.666666666657</v>
      </c>
      <c r="J47" s="32">
        <f t="shared" si="13"/>
        <v>74133.333333333328</v>
      </c>
      <c r="K47" s="32">
        <f t="shared" si="13"/>
        <v>65850</v>
      </c>
      <c r="L47" s="32">
        <f t="shared" si="13"/>
        <v>57566.666666666672</v>
      </c>
      <c r="M47" s="32">
        <f t="shared" si="13"/>
        <v>121323.33333333333</v>
      </c>
      <c r="N47" s="32">
        <f t="shared" si="13"/>
        <v>221800</v>
      </c>
      <c r="O47" s="32"/>
    </row>
    <row r="48" spans="2:17" x14ac:dyDescent="0.25">
      <c r="B48" s="12"/>
    </row>
    <row r="49" spans="2:17" x14ac:dyDescent="0.25">
      <c r="G49" s="35"/>
    </row>
    <row r="51" spans="2:17" x14ac:dyDescent="0.25">
      <c r="C51" s="66" t="s">
        <v>40</v>
      </c>
      <c r="D51" s="66"/>
      <c r="E51" s="66"/>
      <c r="F51" s="66"/>
    </row>
    <row r="52" spans="2:17" s="3" customFormat="1" x14ac:dyDescent="0.25">
      <c r="B52" s="4"/>
      <c r="C52" s="4" t="s">
        <v>37</v>
      </c>
      <c r="D52" s="4" t="s">
        <v>35</v>
      </c>
      <c r="E52" s="4" t="s">
        <v>36</v>
      </c>
      <c r="F52" s="4" t="s">
        <v>26</v>
      </c>
      <c r="G52" s="4"/>
      <c r="H52" s="4" t="s">
        <v>43</v>
      </c>
      <c r="I52" s="4"/>
      <c r="J52" s="4"/>
      <c r="K52" s="4"/>
      <c r="L52" s="4"/>
      <c r="M52" s="4"/>
      <c r="N52" s="4"/>
      <c r="O52" s="4"/>
      <c r="Q52" s="45"/>
    </row>
    <row r="53" spans="2:17" x14ac:dyDescent="0.25">
      <c r="C53" s="1" t="s">
        <v>38</v>
      </c>
      <c r="D53" s="1">
        <v>700</v>
      </c>
      <c r="E53" s="16">
        <v>1.5</v>
      </c>
      <c r="F53" s="16">
        <f>D53*E53</f>
        <v>1050</v>
      </c>
      <c r="H53" s="1">
        <v>100</v>
      </c>
    </row>
    <row r="54" spans="2:17" x14ac:dyDescent="0.25">
      <c r="C54" s="1" t="s">
        <v>39</v>
      </c>
      <c r="D54" s="1">
        <v>700</v>
      </c>
      <c r="E54" s="16">
        <v>1.4</v>
      </c>
      <c r="F54" s="16">
        <f>D54*E54</f>
        <v>979.99999999999989</v>
      </c>
    </row>
    <row r="56" spans="2:17" x14ac:dyDescent="0.25">
      <c r="C56" s="66" t="s">
        <v>41</v>
      </c>
      <c r="D56" s="66"/>
      <c r="E56" s="66"/>
      <c r="F56" s="66"/>
    </row>
    <row r="57" spans="2:17" s="3" customFormat="1" x14ac:dyDescent="0.25">
      <c r="B57" s="4"/>
      <c r="C57" s="4" t="s">
        <v>37</v>
      </c>
      <c r="D57" s="4" t="s">
        <v>35</v>
      </c>
      <c r="E57" s="3" t="s">
        <v>42</v>
      </c>
      <c r="F57" s="4" t="s">
        <v>36</v>
      </c>
      <c r="G57" s="4" t="s">
        <v>25</v>
      </c>
      <c r="I57" s="4"/>
      <c r="J57" s="4"/>
      <c r="K57" s="4"/>
      <c r="L57" s="4"/>
      <c r="M57" s="4"/>
      <c r="N57" s="4"/>
      <c r="O57" s="4"/>
      <c r="Q57" s="45"/>
    </row>
    <row r="58" spans="2:17" x14ac:dyDescent="0.25">
      <c r="C58" s="1" t="s">
        <v>38</v>
      </c>
      <c r="D58" s="1">
        <v>1200</v>
      </c>
      <c r="E58" s="1">
        <f>D58*0.6</f>
        <v>720</v>
      </c>
      <c r="F58" s="16">
        <v>2.5499999999999998</v>
      </c>
      <c r="G58" s="16">
        <f>E58*F58</f>
        <v>1835.9999999999998</v>
      </c>
    </row>
    <row r="59" spans="2:17" x14ac:dyDescent="0.25">
      <c r="C59" s="1" t="s">
        <v>39</v>
      </c>
      <c r="D59" s="1">
        <v>1150</v>
      </c>
      <c r="E59" s="1">
        <f>D59*0.6</f>
        <v>690</v>
      </c>
      <c r="F59" s="16">
        <v>2.5499999999999998</v>
      </c>
      <c r="G59" s="16">
        <f>E59*F59</f>
        <v>1759.4999999999998</v>
      </c>
    </row>
  </sheetData>
  <mergeCells count="2">
    <mergeCell ref="C51:F51"/>
    <mergeCell ref="C56:F56"/>
  </mergeCells>
  <pageMargins left="0.25" right="0.25" top="0.75" bottom="0.75" header="0.3" footer="0.3"/>
  <pageSetup scale="5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Williams</dc:creator>
  <cp:lastModifiedBy>Matteson, Gary</cp:lastModifiedBy>
  <cp:lastPrinted>2013-08-20T16:23:40Z</cp:lastPrinted>
  <dcterms:created xsi:type="dcterms:W3CDTF">2013-08-20T00:47:58Z</dcterms:created>
  <dcterms:modified xsi:type="dcterms:W3CDTF">2014-08-20T13:08:19Z</dcterms:modified>
</cp:coreProperties>
</file>